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-15" yWindow="45" windowWidth="28815" windowHeight="7020" activeTab="1"/>
  </bookViews>
  <sheets>
    <sheet name="форма 2" sheetId="6" r:id="rId1"/>
    <sheet name="форма 2 прод" sheetId="9" r:id="rId2"/>
  </sheets>
  <definedNames>
    <definedName name="_xlnm.Print_Area" localSheetId="0">'форма 2'!$A$1:$D$32</definedName>
    <definedName name="_xlnm.Print_Area" localSheetId="1">'форма 2 прод'!$A$1:$L$14</definedName>
  </definedNames>
  <calcPr calcId="125725"/>
</workbook>
</file>

<file path=xl/calcChain.xml><?xml version="1.0" encoding="utf-8"?>
<calcChain xmlns="http://schemas.openxmlformats.org/spreadsheetml/2006/main">
  <c r="D12" i="9"/>
  <c r="D14"/>
  <c r="D11"/>
  <c r="D10"/>
  <c r="D8"/>
  <c r="D9"/>
  <c r="D7"/>
  <c r="H7"/>
  <c r="L7"/>
  <c r="K7"/>
  <c r="G7"/>
  <c r="F7"/>
  <c r="E7"/>
  <c r="D15" i="6"/>
  <c r="D17"/>
  <c r="F13" i="9" l="1"/>
  <c r="B14"/>
  <c r="B7" l="1"/>
  <c r="D26" i="6" l="1"/>
  <c r="D31" s="1"/>
  <c r="L13" i="9" l="1"/>
  <c r="H13"/>
  <c r="D13"/>
  <c r="J13"/>
  <c r="B11" l="1"/>
  <c r="E13"/>
  <c r="I13"/>
  <c r="B8"/>
  <c r="G13"/>
  <c r="K13"/>
  <c r="B9"/>
  <c r="B10"/>
  <c r="B12"/>
  <c r="C13"/>
  <c r="B13" l="1"/>
</calcChain>
</file>

<file path=xl/sharedStrings.xml><?xml version="1.0" encoding="utf-8"?>
<sst xmlns="http://schemas.openxmlformats.org/spreadsheetml/2006/main" count="102" uniqueCount="73">
  <si>
    <t>Форма раскрытия информации об основных показателях</t>
  </si>
  <si>
    <t>№        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</si>
  <si>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</si>
  <si>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</si>
  <si>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1.</t>
  </si>
  <si>
    <t>Доходы всего,                                                                                 в том числе по видам регулируемых услуг:</t>
  </si>
  <si>
    <t>(тыс.руб.)</t>
  </si>
  <si>
    <t>1.1.</t>
  </si>
  <si>
    <t>Взлёт - посадка</t>
  </si>
  <si>
    <t>1.2.</t>
  </si>
  <si>
    <t>1.3.</t>
  </si>
  <si>
    <t>1.4.</t>
  </si>
  <si>
    <t>2.</t>
  </si>
  <si>
    <t>Расходы всего (включая коммерческие и управленческие расходы) всего,                                      в том числе по видам регулируемых услуг:</t>
  </si>
  <si>
    <t>2.1.</t>
  </si>
  <si>
    <t>2.2.</t>
  </si>
  <si>
    <t>2.3.</t>
  </si>
  <si>
    <t xml:space="preserve">Предоставление аэровокзального комплекса </t>
  </si>
  <si>
    <t>2.4.</t>
  </si>
  <si>
    <t>Обслуживание пассажиров</t>
  </si>
  <si>
    <t>3.</t>
  </si>
  <si>
    <t>4.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</si>
  <si>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</si>
  <si>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</si>
  <si>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</si>
  <si>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</si>
  <si>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</si>
  <si>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в  том  числе  по  статьям   затрат</t>
  </si>
  <si>
    <t xml:space="preserve">  Наименование                      хозяйств,  работ и операций</t>
  </si>
  <si>
    <t>Расходы,  всего</t>
  </si>
  <si>
    <t>расходы,             связанные           с участием в совместной деятельности</t>
  </si>
  <si>
    <t>материальные затраты</t>
  </si>
  <si>
    <t>затраты на оплату труда</t>
  </si>
  <si>
    <t>отчисления на социальные нужды</t>
  </si>
  <si>
    <t>амортизация</t>
  </si>
  <si>
    <t>прочие расходы по обычным видам деятельности</t>
  </si>
  <si>
    <t>операционные расходы,связанные с оплатой услуг,оказываемых кредитными организациями</t>
  </si>
  <si>
    <t>проценты к уплате по кредитам и займам</t>
  </si>
  <si>
    <t>налоги и иные обязательные платежи и сборы</t>
  </si>
  <si>
    <t>прочие расходы</t>
  </si>
  <si>
    <t>Регулируемые виды деятельности</t>
  </si>
  <si>
    <t>1.Обеспечение взлёта,посадки и стоянки воздушных судов</t>
  </si>
  <si>
    <t>2.Предоставление аэровокзального комплекса</t>
  </si>
  <si>
    <t>3.Обеспечение авиационной безопасности</t>
  </si>
  <si>
    <t>4.Обслуживание пассажиров</t>
  </si>
  <si>
    <t>5.Обеспечение заправки воздушных судов авиационным топливом</t>
  </si>
  <si>
    <t>6.Хранение авиационного топлива</t>
  </si>
  <si>
    <t>Итого по аэропортовой деятельности</t>
  </si>
  <si>
    <t>I. Доходы и расходы</t>
  </si>
  <si>
    <t>Прибыль (убыток) от продаж</t>
  </si>
  <si>
    <t>Обеспечение авиационной безопасности</t>
  </si>
  <si>
    <t>Прочие доходы и расходы, в том числе:</t>
  </si>
  <si>
    <t>4.1.</t>
  </si>
  <si>
    <t>4.2.</t>
  </si>
  <si>
    <t>4.3.</t>
  </si>
  <si>
    <t>4.4.</t>
  </si>
  <si>
    <t>5.</t>
  </si>
  <si>
    <t>финансово-хозяйственной деятельности СЕМ в сфере выполнения</t>
  </si>
  <si>
    <t>Форма №2</t>
  </si>
  <si>
    <t>(оказания) регулируемых работ (услуг) ФКП "Аэропорты Севера"</t>
  </si>
  <si>
    <t>1.5.</t>
  </si>
  <si>
    <t>1.6.</t>
  </si>
  <si>
    <t>1.7.</t>
  </si>
  <si>
    <t>2.5.</t>
  </si>
  <si>
    <t>2.6.</t>
  </si>
  <si>
    <t>2.7.</t>
  </si>
  <si>
    <t xml:space="preserve"> Хранение авиационных ГСМ</t>
  </si>
  <si>
    <t>Обеспечение Авиа ГСМ</t>
  </si>
  <si>
    <t>Хранение авиационных ГСМ</t>
  </si>
  <si>
    <t>Нерегулируемые виды деятельности</t>
  </si>
  <si>
    <t>Обеспечение стоянки воздушных судов</t>
  </si>
  <si>
    <t>Год (факт)
2023 г.</t>
  </si>
  <si>
    <t>2023 год (факт)</t>
  </si>
</sst>
</file>

<file path=xl/styles.xml><?xml version="1.0" encoding="utf-8"?>
<styleSheet xmlns="http://schemas.openxmlformats.org/spreadsheetml/2006/main">
  <numFmts count="7">
    <numFmt numFmtId="164" formatCode="_-* #,##0.00_р_._-;\-* #,##0.00_р_._-;_-* &quot;-&quot;??_р_._-;_-@_-"/>
    <numFmt numFmtId="165" formatCode="#,##0_ ;\-#,##0\ "/>
    <numFmt numFmtId="166" formatCode="#,##0.0"/>
    <numFmt numFmtId="167" formatCode="_-* #,##0.00_р_._-;\-* #,##0.00_р_._-;_-* \-??_р_._-;_-@_-"/>
    <numFmt numFmtId="168" formatCode="_-* #,##0.00[$€-1]_-;\-* #,##0.00[$€-1]_-;_-* &quot;-&quot;??[$€-1]_-"/>
    <numFmt numFmtId="169" formatCode="&quot;$&quot;#,##0_);[Red]\(&quot;$&quot;#,##0\)"/>
    <numFmt numFmtId="170" formatCode="#,##0_ ;[Red]\-#,##0\ 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u/>
      <sz val="9"/>
      <color rgb="FF333399"/>
      <name val="Tahoma"/>
      <family val="2"/>
      <charset val="204"/>
    </font>
    <font>
      <b/>
      <sz val="9"/>
      <color rgb="FF33339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Down">
        <fgColor indexed="2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59">
    <xf numFmtId="0" fontId="0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7" fontId="6" fillId="0" borderId="0" applyBorder="0" applyAlignment="0" applyProtection="0"/>
    <xf numFmtId="0" fontId="9" fillId="0" borderId="0"/>
    <xf numFmtId="0" fontId="10" fillId="0" borderId="0"/>
    <xf numFmtId="0" fontId="7" fillId="0" borderId="0"/>
    <xf numFmtId="0" fontId="6" fillId="0" borderId="0"/>
    <xf numFmtId="0" fontId="8" fillId="0" borderId="0"/>
    <xf numFmtId="164" fontId="6" fillId="0" borderId="0" applyFont="0" applyFill="0" applyBorder="0" applyAlignment="0" applyProtection="0"/>
    <xf numFmtId="49" fontId="11" fillId="0" borderId="0" applyBorder="0">
      <alignment vertical="top"/>
    </xf>
    <xf numFmtId="0" fontId="12" fillId="0" borderId="0">
      <alignment horizontal="left"/>
    </xf>
    <xf numFmtId="0" fontId="1" fillId="0" borderId="0"/>
    <xf numFmtId="0" fontId="13" fillId="0" borderId="0"/>
    <xf numFmtId="168" fontId="13" fillId="0" borderId="0"/>
    <xf numFmtId="0" fontId="14" fillId="0" borderId="0"/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169" fontId="15" fillId="0" borderId="0" applyFont="0" applyFill="0" applyBorder="0" applyAlignment="0" applyProtection="0"/>
    <xf numFmtId="0" fontId="16" fillId="0" borderId="0" applyFill="0" applyBorder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0"/>
    <xf numFmtId="0" fontId="16" fillId="0" borderId="0" applyFill="0" applyBorder="0" applyProtection="0">
      <alignment vertical="center"/>
    </xf>
    <xf numFmtId="0" fontId="16" fillId="0" borderId="0" applyFill="0" applyBorder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49" fontId="22" fillId="2" borderId="10" applyNumberFormat="0" applyFill="0" applyBorder="0" applyAlignment="0" applyProtection="0">
      <alignment horizontal="left" vertical="center"/>
    </xf>
    <xf numFmtId="49" fontId="11" fillId="0" borderId="0" applyBorder="0">
      <alignment vertical="top"/>
    </xf>
    <xf numFmtId="0" fontId="23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6" fillId="0" borderId="0"/>
    <xf numFmtId="0" fontId="2" fillId="0" borderId="9">
      <alignment horizontal="center" vertical="center"/>
    </xf>
    <xf numFmtId="0" fontId="6" fillId="0" borderId="0"/>
    <xf numFmtId="164" fontId="8" fillId="0" borderId="0" applyFont="0" applyFill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0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59">
    <cellStyle name=" 1" xfId="18"/>
    <cellStyle name=" 1 2" xfId="19"/>
    <cellStyle name=" 1_Stage1" xfId="20"/>
    <cellStyle name="_Model_RAB Мой_PR.PROG.WARM.NOTCOMBI.2012.2.16_v1.4(04.04.11) " xfId="21"/>
    <cellStyle name="_Model_RAB Мой_Книга2_PR.PROG.WARM.NOTCOMBI.2012.2.16_v1.4(04.04.11) " xfId="22"/>
    <cellStyle name="_Model_RAB_MRSK_svod_PR.PROG.WARM.NOTCOMBI.2012.2.16_v1.4(04.04.11) " xfId="23"/>
    <cellStyle name="_Model_RAB_MRSK_svod_Книга2_PR.PROG.WARM.NOTCOMBI.2012.2.16_v1.4(04.04.11) " xfId="24"/>
    <cellStyle name="_МОДЕЛЬ_1 (2)_PR.PROG.WARM.NOTCOMBI.2012.2.16_v1.4(04.04.11) " xfId="25"/>
    <cellStyle name="_МОДЕЛЬ_1 (2)_Книга2_PR.PROG.WARM.NOTCOMBI.2012.2.16_v1.4(04.04.11) " xfId="26"/>
    <cellStyle name="_пр 5 тариф RAB_PR.PROG.WARM.NOTCOMBI.2012.2.16_v1.4(04.04.11) " xfId="27"/>
    <cellStyle name="_пр 5 тариф RAB_Книга2_PR.PROG.WARM.NOTCOMBI.2012.2.16_v1.4(04.04.11) " xfId="28"/>
    <cellStyle name="_Расчет RAB_22072008_PR.PROG.WARM.NOTCOMBI.2012.2.16_v1.4(04.04.11) " xfId="29"/>
    <cellStyle name="_Расчет RAB_22072008_Книга2_PR.PROG.WARM.NOTCOMBI.2012.2.16_v1.4(04.04.11) " xfId="30"/>
    <cellStyle name="_Расчет RAB_Лен и МОЭСК_с 2010 года_14.04.2009_со сглаж_version 3.0_без ФСК_PR.PROG.WARM.NOTCOMBI.2012.2.16_v1.4(04.04.11) " xfId="31"/>
    <cellStyle name="_Расчет RAB_Лен и МОЭСК_с 2010 года_14.04.2009_со сглаж_version 3.0_без ФСК_Книга2_PR.PROG.WARM.NOTCOMBI.2012.2.16_v1.4(04.04.11) " xfId="32"/>
    <cellStyle name="Currency [0]" xfId="33"/>
    <cellStyle name="Currency2" xfId="34"/>
    <cellStyle name="Followed Hyperlink" xfId="35"/>
    <cellStyle name="Hyperlink" xfId="36"/>
    <cellStyle name="normal" xfId="37"/>
    <cellStyle name="Normal1" xfId="38"/>
    <cellStyle name="Normal2" xfId="39"/>
    <cellStyle name="Percent1" xfId="40"/>
    <cellStyle name="TableStyleLight1" xfId="8"/>
    <cellStyle name="Гиперссылка 5" xfId="41"/>
    <cellStyle name="Двойной клик" xfId="42"/>
    <cellStyle name="Обычный" xfId="0" builtinId="0"/>
    <cellStyle name="Обычный 10" xfId="43"/>
    <cellStyle name="Обычный 12 2" xfId="44"/>
    <cellStyle name="Обычный 2" xfId="1"/>
    <cellStyle name="Обычный 2 2" xfId="9"/>
    <cellStyle name="Обычный 2 3" xfId="46"/>
    <cellStyle name="Обычный 2 4" xfId="49"/>
    <cellStyle name="Обычный 2 4 2" xfId="58"/>
    <cellStyle name="Обычный 2 5" xfId="55"/>
    <cellStyle name="Обычный 3" xfId="2"/>
    <cellStyle name="Обычный 3 2" xfId="10"/>
    <cellStyle name="Обычный 3 2 2" xfId="48"/>
    <cellStyle name="Обычный 3 3" xfId="51"/>
    <cellStyle name="Обычный 3 4" xfId="17"/>
    <cellStyle name="Обычный 3 4 2" xfId="45"/>
    <cellStyle name="Обычный 3 4 2 2" xfId="57"/>
    <cellStyle name="Обычный 4" xfId="6"/>
    <cellStyle name="Обычный 4 2" xfId="53"/>
    <cellStyle name="Обычный 4 3" xfId="16"/>
    <cellStyle name="Обычный 5" xfId="11"/>
    <cellStyle name="Обычный 5 2" xfId="47"/>
    <cellStyle name="Обычный 6" xfId="12"/>
    <cellStyle name="Обычный 6 2" xfId="50"/>
    <cellStyle name="Обычный 7" xfId="13"/>
    <cellStyle name="Обычный 8" xfId="15"/>
    <cellStyle name="Процентный 2" xfId="3"/>
    <cellStyle name="Процентный 3" xfId="56"/>
    <cellStyle name="Процентный 4" xfId="5"/>
    <cellStyle name="Стиль 1" xfId="52"/>
    <cellStyle name="Финансовый 2" xfId="4"/>
    <cellStyle name="Финансовый 3" xfId="7"/>
    <cellStyle name="Финансовый 4" xfId="54"/>
    <cellStyle name="Финансовый 5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view="pageBreakPreview" zoomScale="85" zoomScaleNormal="100" zoomScaleSheetLayoutView="85" workbookViewId="0">
      <selection activeCell="M21" sqref="M21"/>
    </sheetView>
  </sheetViews>
  <sheetFormatPr defaultRowHeight="15"/>
  <cols>
    <col min="1" max="1" width="7.42578125" style="23" customWidth="1"/>
    <col min="2" max="2" width="45.42578125" style="23" customWidth="1"/>
    <col min="3" max="3" width="13.42578125" style="23" customWidth="1"/>
    <col min="4" max="4" width="16.42578125" style="24" customWidth="1"/>
    <col min="5" max="16384" width="9.140625" style="23"/>
  </cols>
  <sheetData>
    <row r="1" spans="1:4" ht="15.75">
      <c r="D1" s="32" t="s">
        <v>58</v>
      </c>
    </row>
    <row r="2" spans="1:4" ht="15.75" customHeight="1">
      <c r="A2" s="37" t="s">
        <v>0</v>
      </c>
      <c r="B2" s="37"/>
      <c r="C2" s="37"/>
      <c r="D2" s="37"/>
    </row>
    <row r="3" spans="1:4" ht="15.75" customHeight="1">
      <c r="A3" s="37" t="s">
        <v>57</v>
      </c>
      <c r="B3" s="37"/>
      <c r="C3" s="37"/>
      <c r="D3" s="37"/>
    </row>
    <row r="4" spans="1:4" ht="15.75" customHeight="1">
      <c r="A4" s="37" t="s">
        <v>59</v>
      </c>
      <c r="B4" s="37"/>
      <c r="C4" s="37"/>
      <c r="D4" s="37"/>
    </row>
    <row r="5" spans="1:4" ht="15.75">
      <c r="A5" s="20"/>
      <c r="B5" s="20"/>
      <c r="C5" s="20"/>
      <c r="D5" s="27"/>
    </row>
    <row r="6" spans="1:4" ht="15.75">
      <c r="A6" s="38" t="s">
        <v>48</v>
      </c>
      <c r="B6" s="38"/>
      <c r="C6" s="38"/>
      <c r="D6" s="38"/>
    </row>
    <row r="7" spans="1:4" ht="15.75">
      <c r="A7" s="20"/>
      <c r="B7" s="20"/>
      <c r="C7" s="20"/>
      <c r="D7" s="27"/>
    </row>
    <row r="8" spans="1:4" ht="63">
      <c r="A8" s="28" t="s">
        <v>1</v>
      </c>
      <c r="B8" s="29" t="s">
        <v>2</v>
      </c>
      <c r="C8" s="28" t="s">
        <v>3</v>
      </c>
      <c r="D8" s="30" t="s">
        <v>71</v>
      </c>
    </row>
    <row r="9" spans="1:4" ht="31.5">
      <c r="A9" s="11" t="s">
        <v>4</v>
      </c>
      <c r="B9" s="29" t="s">
        <v>5</v>
      </c>
      <c r="C9" s="11" t="s">
        <v>6</v>
      </c>
      <c r="D9" s="34">
        <v>1897636</v>
      </c>
    </row>
    <row r="10" spans="1:4" ht="15.75">
      <c r="A10" s="11" t="s">
        <v>7</v>
      </c>
      <c r="B10" s="12" t="s">
        <v>8</v>
      </c>
      <c r="C10" s="11" t="s">
        <v>6</v>
      </c>
      <c r="D10" s="34">
        <v>719116</v>
      </c>
    </row>
    <row r="11" spans="1:4" ht="15.75">
      <c r="A11" s="11" t="s">
        <v>9</v>
      </c>
      <c r="B11" s="12" t="s">
        <v>50</v>
      </c>
      <c r="C11" s="11" t="s">
        <v>6</v>
      </c>
      <c r="D11" s="34">
        <v>330107</v>
      </c>
    </row>
    <row r="12" spans="1:4" ht="15.75">
      <c r="A12" s="11" t="s">
        <v>10</v>
      </c>
      <c r="B12" s="12" t="s">
        <v>17</v>
      </c>
      <c r="C12" s="11" t="s">
        <v>6</v>
      </c>
      <c r="D12" s="34">
        <v>142541</v>
      </c>
    </row>
    <row r="13" spans="1:4" ht="15.75">
      <c r="A13" s="31" t="s">
        <v>11</v>
      </c>
      <c r="B13" s="12" t="s">
        <v>19</v>
      </c>
      <c r="C13" s="11" t="s">
        <v>6</v>
      </c>
      <c r="D13" s="34">
        <v>148212</v>
      </c>
    </row>
    <row r="14" spans="1:4" ht="15.75">
      <c r="A14" s="31" t="s">
        <v>60</v>
      </c>
      <c r="B14" s="12" t="s">
        <v>70</v>
      </c>
      <c r="C14" s="11" t="s">
        <v>6</v>
      </c>
      <c r="D14" s="34">
        <v>27556</v>
      </c>
    </row>
    <row r="15" spans="1:4" ht="15.75">
      <c r="A15" s="31" t="s">
        <v>61</v>
      </c>
      <c r="B15" s="12" t="s">
        <v>66</v>
      </c>
      <c r="C15" s="11" t="s">
        <v>6</v>
      </c>
      <c r="D15" s="34">
        <f>36639090.42/1000</f>
        <v>36639.09042</v>
      </c>
    </row>
    <row r="16" spans="1:4" ht="15.75">
      <c r="A16" s="31" t="s">
        <v>62</v>
      </c>
      <c r="B16" s="12" t="s">
        <v>67</v>
      </c>
      <c r="C16" s="11" t="s">
        <v>6</v>
      </c>
      <c r="D16" s="34">
        <v>104886</v>
      </c>
    </row>
    <row r="17" spans="1:4" ht="45.75" customHeight="1">
      <c r="A17" s="11" t="s">
        <v>12</v>
      </c>
      <c r="B17" s="29" t="s">
        <v>13</v>
      </c>
      <c r="C17" s="11" t="s">
        <v>6</v>
      </c>
      <c r="D17" s="34">
        <f>3405724+432913</f>
        <v>3838637</v>
      </c>
    </row>
    <row r="18" spans="1:4" ht="15.75">
      <c r="A18" s="11" t="s">
        <v>14</v>
      </c>
      <c r="B18" s="12" t="s">
        <v>8</v>
      </c>
      <c r="C18" s="11" t="s">
        <v>6</v>
      </c>
      <c r="D18" s="34">
        <v>1363827</v>
      </c>
    </row>
    <row r="19" spans="1:4" ht="15.75">
      <c r="A19" s="11" t="s">
        <v>15</v>
      </c>
      <c r="B19" s="12" t="s">
        <v>50</v>
      </c>
      <c r="C19" s="11" t="s">
        <v>6</v>
      </c>
      <c r="D19" s="34">
        <v>626121</v>
      </c>
    </row>
    <row r="20" spans="1:4" ht="15.75">
      <c r="A20" s="11" t="s">
        <v>16</v>
      </c>
      <c r="B20" s="12" t="s">
        <v>17</v>
      </c>
      <c r="C20" s="11" t="s">
        <v>6</v>
      </c>
      <c r="D20" s="34">
        <v>250319</v>
      </c>
    </row>
    <row r="21" spans="1:4" ht="15.75">
      <c r="A21" s="11" t="s">
        <v>18</v>
      </c>
      <c r="B21" s="12" t="s">
        <v>19</v>
      </c>
      <c r="C21" s="11" t="s">
        <v>6</v>
      </c>
      <c r="D21" s="34">
        <v>256710</v>
      </c>
    </row>
    <row r="22" spans="1:4" ht="15.75">
      <c r="A22" s="11" t="s">
        <v>63</v>
      </c>
      <c r="B22" s="12" t="s">
        <v>70</v>
      </c>
      <c r="C22" s="11" t="s">
        <v>6</v>
      </c>
      <c r="D22" s="34">
        <v>69308</v>
      </c>
    </row>
    <row r="23" spans="1:4" ht="15.75">
      <c r="A23" s="11" t="s">
        <v>64</v>
      </c>
      <c r="B23" s="12" t="s">
        <v>68</v>
      </c>
      <c r="C23" s="11" t="s">
        <v>6</v>
      </c>
      <c r="D23" s="34">
        <v>123234</v>
      </c>
    </row>
    <row r="24" spans="1:4" ht="15.75">
      <c r="A24" s="11" t="s">
        <v>65</v>
      </c>
      <c r="B24" s="12" t="s">
        <v>67</v>
      </c>
      <c r="C24" s="11" t="s">
        <v>6</v>
      </c>
      <c r="D24" s="34">
        <v>193605</v>
      </c>
    </row>
    <row r="25" spans="1:4" ht="15.75">
      <c r="A25" s="11" t="s">
        <v>20</v>
      </c>
      <c r="B25" s="12" t="s">
        <v>49</v>
      </c>
      <c r="C25" s="11" t="s">
        <v>6</v>
      </c>
      <c r="D25" s="34">
        <v>-1941001</v>
      </c>
    </row>
    <row r="26" spans="1:4" ht="15.75">
      <c r="A26" s="11" t="s">
        <v>21</v>
      </c>
      <c r="B26" s="12" t="s">
        <v>51</v>
      </c>
      <c r="C26" s="11" t="s">
        <v>6</v>
      </c>
      <c r="D26" s="34">
        <f>D27+D28+D29+D30</f>
        <v>1136507</v>
      </c>
    </row>
    <row r="27" spans="1:4" ht="15.75">
      <c r="A27" s="11" t="s">
        <v>52</v>
      </c>
      <c r="B27" s="12" t="s">
        <v>22</v>
      </c>
      <c r="C27" s="11" t="s">
        <v>6</v>
      </c>
      <c r="D27" s="34">
        <v>29013</v>
      </c>
    </row>
    <row r="28" spans="1:4" ht="15.75">
      <c r="A28" s="11" t="s">
        <v>53</v>
      </c>
      <c r="B28" s="12" t="s">
        <v>23</v>
      </c>
      <c r="C28" s="11" t="s">
        <v>6</v>
      </c>
      <c r="D28" s="34">
        <v>0</v>
      </c>
    </row>
    <row r="29" spans="1:4" ht="15.75">
      <c r="A29" s="11" t="s">
        <v>54</v>
      </c>
      <c r="B29" s="12" t="s">
        <v>24</v>
      </c>
      <c r="C29" s="11" t="s">
        <v>6</v>
      </c>
      <c r="D29" s="34">
        <v>1224915</v>
      </c>
    </row>
    <row r="30" spans="1:4" ht="16.5" customHeight="1">
      <c r="A30" s="11" t="s">
        <v>55</v>
      </c>
      <c r="B30" s="12" t="s">
        <v>25</v>
      </c>
      <c r="C30" s="11" t="s">
        <v>6</v>
      </c>
      <c r="D30" s="34">
        <v>-117421</v>
      </c>
    </row>
    <row r="31" spans="1:4" ht="15.75">
      <c r="A31" s="11" t="s">
        <v>56</v>
      </c>
      <c r="B31" s="12" t="s">
        <v>26</v>
      </c>
      <c r="C31" s="11" t="s">
        <v>6</v>
      </c>
      <c r="D31" s="34">
        <f>D25+D26</f>
        <v>-804494</v>
      </c>
    </row>
  </sheetData>
  <mergeCells count="4">
    <mergeCell ref="A2:D2"/>
    <mergeCell ref="A3:D3"/>
    <mergeCell ref="A4:D4"/>
    <mergeCell ref="A6:D6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tabSelected="1" view="pageBreakPreview" zoomScaleNormal="100" zoomScaleSheetLayoutView="100" workbookViewId="0">
      <pane xSplit="1" ySplit="1" topLeftCell="B2" activePane="bottomRight" state="frozen"/>
      <selection pane="topRight" activeCell="B1" sqref="B1"/>
      <selection pane="bottomLeft" activeCell="A5" sqref="A5"/>
      <selection pane="bottomRight" activeCell="P9" sqref="P9"/>
    </sheetView>
  </sheetViews>
  <sheetFormatPr defaultRowHeight="15"/>
  <cols>
    <col min="1" max="1" width="26" style="23" customWidth="1"/>
    <col min="2" max="2" width="13.85546875" style="22" customWidth="1"/>
    <col min="3" max="3" width="14.85546875" style="22" customWidth="1"/>
    <col min="4" max="4" width="14.140625" style="22" customWidth="1"/>
    <col min="5" max="5" width="11.85546875" style="22" customWidth="1"/>
    <col min="6" max="6" width="11.5703125" style="22" customWidth="1"/>
    <col min="7" max="8" width="12.5703125" style="22" bestFit="1" customWidth="1"/>
    <col min="9" max="9" width="18" style="22" customWidth="1"/>
    <col min="10" max="10" width="12" style="22" customWidth="1"/>
    <col min="11" max="11" width="11.5703125" style="22" customWidth="1"/>
    <col min="12" max="12" width="15.28515625" style="22" bestFit="1" customWidth="1"/>
    <col min="13" max="13" width="9.140625" style="23"/>
    <col min="14" max="14" width="11.42578125" style="23" bestFit="1" customWidth="1"/>
    <col min="15" max="16384" width="9.140625" style="23"/>
  </cols>
  <sheetData>
    <row r="1" spans="1:15" ht="15.75" customHeight="1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5" ht="18.75" customHeight="1">
      <c r="A2" s="8"/>
      <c r="B2" s="18"/>
      <c r="C2" s="18"/>
      <c r="D2" s="18"/>
      <c r="E2" s="19" t="s">
        <v>72</v>
      </c>
      <c r="F2" s="19"/>
      <c r="G2" s="18"/>
      <c r="H2" s="18"/>
      <c r="I2" s="18"/>
      <c r="J2" s="18"/>
      <c r="K2" s="18"/>
      <c r="L2" s="36" t="s">
        <v>6</v>
      </c>
    </row>
    <row r="3" spans="1:15">
      <c r="A3" s="1"/>
      <c r="B3" s="2"/>
      <c r="C3" s="13"/>
      <c r="D3" s="14"/>
      <c r="E3" s="14" t="s">
        <v>27</v>
      </c>
      <c r="F3" s="14"/>
      <c r="G3" s="14"/>
      <c r="H3" s="14"/>
      <c r="I3" s="14"/>
      <c r="J3" s="14"/>
      <c r="K3" s="14"/>
      <c r="L3" s="15"/>
    </row>
    <row r="4" spans="1:15" ht="120.75" customHeight="1">
      <c r="A4" s="9" t="s">
        <v>28</v>
      </c>
      <c r="B4" s="10" t="s">
        <v>29</v>
      </c>
      <c r="C4" s="2" t="s">
        <v>30</v>
      </c>
      <c r="D4" s="3" t="s">
        <v>31</v>
      </c>
      <c r="E4" s="3" t="s">
        <v>32</v>
      </c>
      <c r="F4" s="3" t="s">
        <v>33</v>
      </c>
      <c r="G4" s="3" t="s">
        <v>34</v>
      </c>
      <c r="H4" s="3" t="s">
        <v>35</v>
      </c>
      <c r="I4" s="3" t="s">
        <v>36</v>
      </c>
      <c r="J4" s="3" t="s">
        <v>37</v>
      </c>
      <c r="K4" s="3" t="s">
        <v>38</v>
      </c>
      <c r="L4" s="4" t="s">
        <v>39</v>
      </c>
    </row>
    <row r="5" spans="1:15">
      <c r="A5" s="5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</row>
    <row r="6" spans="1:15" ht="30">
      <c r="A6" s="26" t="s">
        <v>40</v>
      </c>
      <c r="B6" s="16"/>
      <c r="C6" s="16"/>
      <c r="D6" s="16"/>
      <c r="E6" s="16"/>
      <c r="F6" s="16"/>
      <c r="G6" s="16"/>
      <c r="H6" s="16"/>
      <c r="I6" s="16"/>
      <c r="J6" s="17"/>
      <c r="K6" s="16"/>
      <c r="L6" s="16"/>
    </row>
    <row r="7" spans="1:15" ht="45">
      <c r="A7" s="7" t="s">
        <v>41</v>
      </c>
      <c r="B7" s="16">
        <f>SUM(C7:L7)</f>
        <v>1433135</v>
      </c>
      <c r="C7" s="16">
        <v>0</v>
      </c>
      <c r="D7" s="16">
        <f>1363827+69308-1221333</f>
        <v>211802</v>
      </c>
      <c r="E7" s="16">
        <f>606901+36745</f>
        <v>643646</v>
      </c>
      <c r="F7" s="16">
        <f>174908+10584</f>
        <v>185492</v>
      </c>
      <c r="G7" s="16">
        <f>290602+5824</f>
        <v>296426</v>
      </c>
      <c r="H7" s="16">
        <f>42403+1822</f>
        <v>44225</v>
      </c>
      <c r="I7" s="16">
        <v>0</v>
      </c>
      <c r="J7" s="16">
        <v>0</v>
      </c>
      <c r="K7" s="16">
        <f>6700+393</f>
        <v>7093</v>
      </c>
      <c r="L7" s="16">
        <f>42001+2450</f>
        <v>44451</v>
      </c>
      <c r="N7" s="35"/>
      <c r="O7" s="35"/>
    </row>
    <row r="8" spans="1:15" ht="35.25" customHeight="1">
      <c r="A8" s="7" t="s">
        <v>42</v>
      </c>
      <c r="B8" s="16">
        <f t="shared" ref="B8:B12" si="0">SUM(C8:L8)</f>
        <v>250319</v>
      </c>
      <c r="C8" s="16">
        <v>0</v>
      </c>
      <c r="D8" s="16">
        <f>250319-213640</f>
        <v>36679</v>
      </c>
      <c r="E8" s="16">
        <v>109451</v>
      </c>
      <c r="F8" s="16">
        <v>31564</v>
      </c>
      <c r="G8" s="16">
        <v>56699</v>
      </c>
      <c r="H8" s="16">
        <v>7243</v>
      </c>
      <c r="I8" s="16">
        <v>0</v>
      </c>
      <c r="J8" s="16">
        <v>0</v>
      </c>
      <c r="K8" s="16">
        <v>1136</v>
      </c>
      <c r="L8" s="16">
        <v>7547</v>
      </c>
    </row>
    <row r="9" spans="1:15" ht="30">
      <c r="A9" s="7" t="s">
        <v>43</v>
      </c>
      <c r="B9" s="16">
        <f t="shared" si="0"/>
        <v>626122</v>
      </c>
      <c r="C9" s="16">
        <v>0</v>
      </c>
      <c r="D9" s="16">
        <f>626122-534049</f>
        <v>92073</v>
      </c>
      <c r="E9" s="16">
        <v>278653</v>
      </c>
      <c r="F9" s="16">
        <v>80306</v>
      </c>
      <c r="G9" s="16">
        <v>133368</v>
      </c>
      <c r="H9" s="16">
        <v>19366</v>
      </c>
      <c r="I9" s="16">
        <v>0</v>
      </c>
      <c r="J9" s="16">
        <v>0</v>
      </c>
      <c r="K9" s="16">
        <v>3071</v>
      </c>
      <c r="L9" s="16">
        <v>19285</v>
      </c>
    </row>
    <row r="10" spans="1:15" ht="30">
      <c r="A10" s="7" t="s">
        <v>44</v>
      </c>
      <c r="B10" s="16">
        <f t="shared" si="0"/>
        <v>256710</v>
      </c>
      <c r="C10" s="16">
        <v>0</v>
      </c>
      <c r="D10" s="16">
        <f>256710-219226</f>
        <v>37484</v>
      </c>
      <c r="E10" s="16">
        <v>112462</v>
      </c>
      <c r="F10" s="16">
        <v>32413</v>
      </c>
      <c r="G10" s="16">
        <v>58267</v>
      </c>
      <c r="H10" s="16">
        <v>7260</v>
      </c>
      <c r="I10" s="16">
        <v>0</v>
      </c>
      <c r="J10" s="16">
        <v>0</v>
      </c>
      <c r="K10" s="16">
        <v>1155</v>
      </c>
      <c r="L10" s="16">
        <v>7669</v>
      </c>
    </row>
    <row r="11" spans="1:15" ht="45">
      <c r="A11" s="7" t="s">
        <v>45</v>
      </c>
      <c r="B11" s="16">
        <f t="shared" si="0"/>
        <v>193605</v>
      </c>
      <c r="C11" s="16">
        <v>0</v>
      </c>
      <c r="D11" s="16">
        <f>193605-165127</f>
        <v>28478</v>
      </c>
      <c r="E11" s="16">
        <v>88376</v>
      </c>
      <c r="F11" s="16">
        <v>25429</v>
      </c>
      <c r="G11" s="16">
        <v>37859</v>
      </c>
      <c r="H11" s="16">
        <v>5882</v>
      </c>
      <c r="I11" s="16">
        <v>0</v>
      </c>
      <c r="J11" s="16">
        <v>0</v>
      </c>
      <c r="K11" s="16">
        <v>1120</v>
      </c>
      <c r="L11" s="16">
        <v>6461</v>
      </c>
    </row>
    <row r="12" spans="1:15" ht="30">
      <c r="A12" s="7" t="s">
        <v>46</v>
      </c>
      <c r="B12" s="16">
        <f t="shared" si="0"/>
        <v>123235</v>
      </c>
      <c r="C12" s="16">
        <v>0</v>
      </c>
      <c r="D12" s="16">
        <f>123234-106061</f>
        <v>17173</v>
      </c>
      <c r="E12" s="16">
        <v>54875</v>
      </c>
      <c r="F12" s="16">
        <v>15933</v>
      </c>
      <c r="G12" s="16">
        <v>22442</v>
      </c>
      <c r="H12" s="16">
        <v>4228</v>
      </c>
      <c r="I12" s="16">
        <v>0</v>
      </c>
      <c r="J12" s="16">
        <v>0</v>
      </c>
      <c r="K12" s="16">
        <v>720</v>
      </c>
      <c r="L12" s="16">
        <v>7864</v>
      </c>
    </row>
    <row r="13" spans="1:15" ht="30">
      <c r="A13" s="7" t="s">
        <v>47</v>
      </c>
      <c r="B13" s="16">
        <f>SUM(B7:B12)</f>
        <v>2883126</v>
      </c>
      <c r="C13" s="16">
        <f t="shared" ref="C13:K13" si="1">SUM(C7:C12)</f>
        <v>0</v>
      </c>
      <c r="D13" s="16">
        <f t="shared" si="1"/>
        <v>423689</v>
      </c>
      <c r="E13" s="16">
        <f t="shared" si="1"/>
        <v>1287463</v>
      </c>
      <c r="F13" s="16">
        <f>SUM(F7:F12)</f>
        <v>371137</v>
      </c>
      <c r="G13" s="16">
        <f t="shared" si="1"/>
        <v>605061</v>
      </c>
      <c r="H13" s="16">
        <f t="shared" si="1"/>
        <v>88204</v>
      </c>
      <c r="I13" s="16">
        <f t="shared" si="1"/>
        <v>0</v>
      </c>
      <c r="J13" s="16">
        <f t="shared" si="1"/>
        <v>0</v>
      </c>
      <c r="K13" s="16">
        <f t="shared" si="1"/>
        <v>14295</v>
      </c>
      <c r="L13" s="16">
        <f>SUM(L7:L12)</f>
        <v>93277</v>
      </c>
      <c r="N13" s="35"/>
    </row>
    <row r="14" spans="1:15" ht="33.75" customHeight="1">
      <c r="A14" s="33" t="s">
        <v>69</v>
      </c>
      <c r="B14" s="16">
        <f>SUM(C14:L14)</f>
        <v>955511</v>
      </c>
      <c r="C14" s="6">
        <v>0</v>
      </c>
      <c r="D14" s="6">
        <f>955511-807291</f>
        <v>148220</v>
      </c>
      <c r="E14" s="6">
        <v>427371</v>
      </c>
      <c r="F14" s="6">
        <v>128621</v>
      </c>
      <c r="G14" s="6">
        <v>154174</v>
      </c>
      <c r="H14" s="6">
        <v>32353</v>
      </c>
      <c r="I14" s="6">
        <v>0</v>
      </c>
      <c r="J14" s="6">
        <v>0</v>
      </c>
      <c r="K14" s="25">
        <v>4555</v>
      </c>
      <c r="L14" s="6">
        <v>60217</v>
      </c>
    </row>
  </sheetData>
  <pageMargins left="0.78740157480314965" right="0.39370078740157483" top="0.39370078740157483" bottom="0.39370078740157483" header="0.31496062992125984" footer="0.31496062992125984"/>
  <pageSetup paperSize="9" scale="52" fitToHeight="0" orientation="portrait" r:id="rId1"/>
  <ignoredErrors>
    <ignoredError sqref="B13:B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</vt:lpstr>
      <vt:lpstr>форма 2 прод</vt:lpstr>
      <vt:lpstr>'форма 2'!Область_печати</vt:lpstr>
      <vt:lpstr>'форма 2 прод'!Область_печати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2015-04-28T06:53:40Z</cp:lastPrinted>
  <dcterms:created xsi:type="dcterms:W3CDTF">2006-09-16T00:00:00Z</dcterms:created>
  <dcterms:modified xsi:type="dcterms:W3CDTF">2024-08-07T23:53:32Z</dcterms:modified>
</cp:coreProperties>
</file>